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f95a9a3d7161055/Desktop/public_html/dextrose/"/>
    </mc:Choice>
  </mc:AlternateContent>
  <xr:revisionPtr revIDLastSave="5" documentId="8_{32CC735F-DCC9-452D-9932-8EC7059E38B0}" xr6:coauthVersionLast="47" xr6:coauthVersionMax="47" xr10:uidLastSave="{14EF14ED-C876-455D-8FFA-B32E121E042E}"/>
  <bookViews>
    <workbookView xWindow="-120" yWindow="-120" windowWidth="29040" windowHeight="16440" xr2:uid="{00000000-000D-0000-FFFF-FFFF00000000}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/>
  <c r="C6" i="1"/>
  <c r="A6" i="1"/>
  <c r="B6" i="1" s="1"/>
  <c r="B3" i="1" s="1"/>
  <c r="D6" i="1" l="1"/>
  <c r="E6" i="1" l="1"/>
  <c r="D4" i="1"/>
  <c r="D3" i="1"/>
  <c r="H6" i="1"/>
  <c r="F6" i="1"/>
  <c r="F3" i="1" l="1"/>
  <c r="F4" i="1"/>
  <c r="E3" i="1"/>
  <c r="E4" i="1"/>
  <c r="K6" i="1"/>
  <c r="H3" i="1"/>
  <c r="J6" i="1"/>
  <c r="J3" i="1" s="1"/>
  <c r="K3" i="1" l="1"/>
  <c r="L3" i="1"/>
  <c r="L6" i="1" s="1"/>
  <c r="M6" i="1"/>
  <c r="M3" i="1" s="1"/>
</calcChain>
</file>

<file path=xl/sharedStrings.xml><?xml version="1.0" encoding="utf-8"?>
<sst xmlns="http://schemas.openxmlformats.org/spreadsheetml/2006/main" count="45" uniqueCount="39">
  <si>
    <t>Temp C</t>
  </si>
  <si>
    <t>Max Weight g/100ml</t>
  </si>
  <si>
    <t>Amt to Add g</t>
  </si>
  <si>
    <t>Water Needed ml</t>
  </si>
  <si>
    <t>Total Solution ml</t>
  </si>
  <si>
    <t>SG Solution</t>
  </si>
  <si>
    <t>Amount Beer L</t>
  </si>
  <si>
    <t>SG Added</t>
  </si>
  <si>
    <t>ABV Added</t>
  </si>
  <si>
    <t>Amt to Add lbs</t>
  </si>
  <si>
    <t>Amount Beer bbl</t>
  </si>
  <si>
    <t>Weight g</t>
  </si>
  <si>
    <t>Volume ml</t>
  </si>
  <si>
    <t>SG</t>
  </si>
  <si>
    <t>Resulting ABV from Dextrose Solution</t>
  </si>
  <si>
    <t>Maximum Weight Soluable at Temp</t>
  </si>
  <si>
    <t>Volume Increase from Addition of Dextrose</t>
  </si>
  <si>
    <t>ABV %</t>
  </si>
  <si>
    <t>Max Weight lbs/gal</t>
  </si>
  <si>
    <t>Final Beer Amt bbl</t>
  </si>
  <si>
    <t>Final Beer Amt L</t>
  </si>
  <si>
    <t>Version</t>
  </si>
  <si>
    <t>Date</t>
  </si>
  <si>
    <t>Comments</t>
  </si>
  <si>
    <t>First Release</t>
  </si>
  <si>
    <t>Author</t>
  </si>
  <si>
    <t>JZ</t>
  </si>
  <si>
    <t>Dextrose Dosage Calculation - Edit Values in Yellow Cells</t>
  </si>
  <si>
    <t>Water Temp F</t>
  </si>
  <si>
    <t>Water Temp C</t>
  </si>
  <si>
    <t>Final Beer Temp F</t>
  </si>
  <si>
    <t>Final Beer Temp C</t>
  </si>
  <si>
    <t>Start Beer Temp F</t>
  </si>
  <si>
    <t>Start Beer Temp C</t>
  </si>
  <si>
    <t>P Added</t>
  </si>
  <si>
    <t>Added P conversion</t>
  </si>
  <si>
    <t>Total Solution</t>
  </si>
  <si>
    <t>Water Needed</t>
  </si>
  <si>
    <t>Copyright 2020 Jamil Zainasheff,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</si>
</sst>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166" fontId="0" fillId="0" borderId="0" xfId="0" applyNumberFormat="1"/>
    <xf numFmtId="166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2" fontId="0" fillId="2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Sheet3!$F$26</c:f>
              <c:strCache>
                <c:ptCount val="1"/>
                <c:pt idx="0">
                  <c:v>Weight g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numFmt formatCode="General" sourceLinked="0"/>
            </c:trendlineLbl>
          </c:trendline>
          <c:xVal>
            <c:numRef>
              <c:f>Sheet3!$E$27:$E$31</c:f>
              <c:numCache>
                <c:formatCode>General</c:formatCode>
                <c:ptCount val="5"/>
                <c:pt idx="0">
                  <c:v>25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</c:numCache>
            </c:numRef>
          </c:xVal>
          <c:yVal>
            <c:numRef>
              <c:f>Sheet3!$F$27:$F$31</c:f>
              <c:numCache>
                <c:formatCode>General</c:formatCode>
                <c:ptCount val="5"/>
                <c:pt idx="0">
                  <c:v>91</c:v>
                </c:pt>
                <c:pt idx="1">
                  <c:v>125</c:v>
                </c:pt>
                <c:pt idx="2">
                  <c:v>244</c:v>
                </c:pt>
                <c:pt idx="3">
                  <c:v>357</c:v>
                </c:pt>
                <c:pt idx="4">
                  <c:v>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20-46D2-9EE0-55A38FB0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93472"/>
        <c:axId val="227995008"/>
      </c:scatterChart>
      <c:valAx>
        <c:axId val="227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995008"/>
        <c:crosses val="autoZero"/>
        <c:crossBetween val="midCat"/>
      </c:valAx>
      <c:valAx>
        <c:axId val="22799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993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Sheet3!$J$26</c:f>
              <c:strCache>
                <c:ptCount val="1"/>
                <c:pt idx="0">
                  <c:v>Volume ml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Sheet3!$I$27:$I$29</c:f>
              <c:numCache>
                <c:formatCode>General</c:formatCode>
                <c:ptCount val="3"/>
                <c:pt idx="0">
                  <c:v>20</c:v>
                </c:pt>
                <c:pt idx="1">
                  <c:v>70</c:v>
                </c:pt>
                <c:pt idx="2">
                  <c:v>100</c:v>
                </c:pt>
              </c:numCache>
            </c:numRef>
          </c:xVal>
          <c:yVal>
            <c:numRef>
              <c:f>Sheet3!$J$27:$J$29</c:f>
              <c:numCache>
                <c:formatCode>0.0</c:formatCode>
                <c:ptCount val="3"/>
                <c:pt idx="0">
                  <c:v>12</c:v>
                </c:pt>
                <c:pt idx="1">
                  <c:v>41.5</c:v>
                </c:pt>
                <c:pt idx="2">
                  <c:v>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F3-4481-BBA0-C244D5604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47136"/>
        <c:axId val="126348672"/>
      </c:scatterChart>
      <c:valAx>
        <c:axId val="1263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348672"/>
        <c:crosses val="autoZero"/>
        <c:crossBetween val="midCat"/>
      </c:valAx>
      <c:valAx>
        <c:axId val="1263486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6347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Sheet3!$B$26</c:f>
              <c:strCache>
                <c:ptCount val="1"/>
                <c:pt idx="0">
                  <c:v>ABV %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Sheet3!$A$27:$A$33</c:f>
              <c:numCache>
                <c:formatCode>0.000</c:formatCode>
                <c:ptCount val="7"/>
                <c:pt idx="0">
                  <c:v>1.02</c:v>
                </c:pt>
                <c:pt idx="1">
                  <c:v>1.03</c:v>
                </c:pt>
                <c:pt idx="2">
                  <c:v>1.04</c:v>
                </c:pt>
                <c:pt idx="3">
                  <c:v>1.05</c:v>
                </c:pt>
                <c:pt idx="4">
                  <c:v>1.06</c:v>
                </c:pt>
                <c:pt idx="5">
                  <c:v>1.07</c:v>
                </c:pt>
                <c:pt idx="6">
                  <c:v>1.08</c:v>
                </c:pt>
              </c:numCache>
            </c:numRef>
          </c:xVal>
          <c:yVal>
            <c:numRef>
              <c:f>Sheet3!$B$27:$B$33</c:f>
              <c:numCache>
                <c:formatCode>0.00</c:formatCode>
                <c:ptCount val="7"/>
                <c:pt idx="0">
                  <c:v>2.63</c:v>
                </c:pt>
                <c:pt idx="1">
                  <c:v>3.94</c:v>
                </c:pt>
                <c:pt idx="2">
                  <c:v>5.25</c:v>
                </c:pt>
                <c:pt idx="3">
                  <c:v>6.56</c:v>
                </c:pt>
                <c:pt idx="4">
                  <c:v>7.88</c:v>
                </c:pt>
                <c:pt idx="5">
                  <c:v>9.19</c:v>
                </c:pt>
                <c:pt idx="6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C0-4DDC-901C-1D3B19B1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74272"/>
        <c:axId val="126375808"/>
      </c:scatterChart>
      <c:valAx>
        <c:axId val="12637427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26375808"/>
        <c:crosses val="autoZero"/>
        <c:crossBetween val="midCat"/>
      </c:valAx>
      <c:valAx>
        <c:axId val="126375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374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735807</xdr:colOff>
      <xdr:row>8</xdr:row>
      <xdr:rowOff>83641</xdr:rowOff>
    </xdr:from>
    <xdr:to>
      <xdr:col>7</xdr:col>
      <xdr:colOff>459582</xdr:colOff>
      <xdr:row>23</xdr:row>
      <xdr:rowOff>7441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557213</xdr:colOff>
      <xdr:row>8</xdr:row>
      <xdr:rowOff>81260</xdr:rowOff>
    </xdr:from>
    <xdr:to>
      <xdr:col>11</xdr:col>
      <xdr:colOff>590550</xdr:colOff>
      <xdr:row>23</xdr:row>
      <xdr:rowOff>9823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81260</xdr:rowOff>
    </xdr:from>
    <xdr:to>
      <xdr:col>3</xdr:col>
      <xdr:colOff>638175</xdr:colOff>
      <xdr:row>23</xdr:row>
      <xdr:rowOff>9822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4" workbookViewId="0">
      <selection activeCell="E35" sqref="E35"/>
    </sheetView>
  </sheetViews>
  <sheetFormatPr defaultRowHeight="15" x14ac:dyDescent="0.25"/>
  <cols>
    <col min="1" max="1" width="13.5703125" customWidth="1"/>
    <col min="2" max="5" width="18.7109375" customWidth="1"/>
    <col min="6" max="6" width="12.28515625" customWidth="1"/>
    <col min="7" max="7" width="17" customWidth="1"/>
    <col min="8" max="8" width="14.42578125" customWidth="1"/>
    <col min="9" max="10" width="15" customWidth="1"/>
    <col min="11" max="11" width="16" customWidth="1"/>
  </cols>
  <sheetData>
    <row r="1" spans="1:13" x14ac:dyDescent="0.25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s="5" customFormat="1" x14ac:dyDescent="0.25">
      <c r="A2" s="4" t="s">
        <v>28</v>
      </c>
      <c r="B2" s="4" t="s">
        <v>18</v>
      </c>
      <c r="C2" s="4" t="s">
        <v>9</v>
      </c>
      <c r="D2" s="4" t="s">
        <v>37</v>
      </c>
      <c r="E2" s="4" t="s">
        <v>36</v>
      </c>
      <c r="F2" s="4" t="s">
        <v>5</v>
      </c>
      <c r="G2" s="4" t="s">
        <v>10</v>
      </c>
      <c r="H2" s="4" t="s">
        <v>19</v>
      </c>
      <c r="I2" s="4" t="s">
        <v>32</v>
      </c>
      <c r="J2" s="4" t="s">
        <v>30</v>
      </c>
      <c r="K2" s="4" t="s">
        <v>7</v>
      </c>
      <c r="L2" s="4" t="s">
        <v>34</v>
      </c>
      <c r="M2" s="4" t="s">
        <v>8</v>
      </c>
    </row>
    <row r="3" spans="1:13" s="5" customFormat="1" x14ac:dyDescent="0.25">
      <c r="A3" s="9">
        <v>140</v>
      </c>
      <c r="B3" s="8">
        <f>(B6/453.5924)/0.026417204</f>
        <v>24.859123392363362</v>
      </c>
      <c r="C3" s="9">
        <v>600</v>
      </c>
      <c r="D3" s="8" t="str">
        <f>ROUND(D6/3785.412,2) &amp; " gal"</f>
        <v>24.14 gal</v>
      </c>
      <c r="E3" s="8" t="str">
        <f>ROUND(E6/3785.412,2) &amp; " gal"</f>
        <v>65.58 gal</v>
      </c>
      <c r="F3" s="6" t="str">
        <f>ROUND(F6,3)&amp; " SG"</f>
        <v>1.464 SG</v>
      </c>
      <c r="G3" s="15">
        <v>25</v>
      </c>
      <c r="H3" s="8">
        <f>H6/117.3478</f>
        <v>27.115616973415147</v>
      </c>
      <c r="I3" s="9">
        <v>68</v>
      </c>
      <c r="J3" s="8">
        <f>(J6*9/5)+32</f>
        <v>77.529576072987965</v>
      </c>
      <c r="K3" s="10">
        <f>K6</f>
        <v>1.0362220921305485</v>
      </c>
      <c r="L3" s="8">
        <f>(-616.868)+(1111.14*K6)-(630.272*K6^2)+(135.997 *K6^3)</f>
        <v>9.0783838183995726</v>
      </c>
      <c r="M3" s="8">
        <f>M6</f>
        <v>4.7545118130557853</v>
      </c>
    </row>
    <row r="4" spans="1:13" x14ac:dyDescent="0.25">
      <c r="D4" s="8" t="str">
        <f>ROUND(D6/3785.412/31,2) &amp; " bbl"</f>
        <v>0.78 bbl</v>
      </c>
      <c r="E4" s="8" t="str">
        <f>ROUND(E6/3785.412/31,2) &amp; " bbl"</f>
        <v>2.12 bbl</v>
      </c>
      <c r="F4" s="5" t="str">
        <f>ROUND((-616.868)+(1111.14*F6)-(630.272*F6^2)+(135.997*F6^3),2)&amp;" P"</f>
        <v>85.75 P</v>
      </c>
    </row>
    <row r="5" spans="1:13" s="5" customFormat="1" x14ac:dyDescent="0.25">
      <c r="A5" s="4" t="s">
        <v>29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20</v>
      </c>
      <c r="I5" s="4" t="s">
        <v>33</v>
      </c>
      <c r="J5" s="4" t="s">
        <v>31</v>
      </c>
      <c r="K5" s="4" t="s">
        <v>7</v>
      </c>
      <c r="L5" s="4" t="s">
        <v>34</v>
      </c>
      <c r="M5" s="4" t="s">
        <v>8</v>
      </c>
    </row>
    <row r="6" spans="1:13" s="5" customFormat="1" x14ac:dyDescent="0.25">
      <c r="A6" s="8">
        <f>(A3-32)*5/9</f>
        <v>60</v>
      </c>
      <c r="B6" s="8">
        <f>((0.0417*(A6*A6))+(2.1563*A6)+18.38)</f>
        <v>297.87799999999999</v>
      </c>
      <c r="C6" s="7">
        <f>C3*453.5924</f>
        <v>272155.44</v>
      </c>
      <c r="D6" s="7">
        <f>(C6/B6)*100</f>
        <v>91364.733212926105</v>
      </c>
      <c r="E6" s="7">
        <f xml:space="preserve"> ((0.5765*C6 + 0.6531))+D6</f>
        <v>248262.9974729261</v>
      </c>
      <c r="F6" s="6">
        <f>(D6+C6)/E6</f>
        <v>1.4642543468547673</v>
      </c>
      <c r="G6" s="8">
        <f>G3*117.3478</f>
        <v>2933.6950000000002</v>
      </c>
      <c r="H6" s="8">
        <f>G6+(E6/1000)</f>
        <v>3181.9579974729263</v>
      </c>
      <c r="I6" s="5">
        <f>(I3-32)*5/9</f>
        <v>20</v>
      </c>
      <c r="J6" s="8">
        <f>((G6*I6)+(((H6-G6)*F6)*A6))/H6</f>
        <v>25.294208929437758</v>
      </c>
      <c r="K6" s="10">
        <f>1+((F6-1)*(H6-G6))/H6</f>
        <v>1.0362220921305485</v>
      </c>
      <c r="L6" s="8">
        <f>L3</f>
        <v>9.0783838183995726</v>
      </c>
      <c r="M6" s="11">
        <f>(131.26*K6)-131.26</f>
        <v>4.7545118130557853</v>
      </c>
    </row>
    <row r="7" spans="1:13" s="5" customFormat="1" x14ac:dyDescent="0.25"/>
    <row r="8" spans="1:13" x14ac:dyDescent="0.25">
      <c r="C8" s="3"/>
    </row>
    <row r="25" spans="1:11" s="1" customFormat="1" ht="12" x14ac:dyDescent="0.2">
      <c r="A25" s="16" t="s">
        <v>14</v>
      </c>
      <c r="B25" s="16"/>
      <c r="C25" s="16"/>
      <c r="E25" s="16" t="s">
        <v>15</v>
      </c>
      <c r="F25" s="16"/>
      <c r="G25" s="16"/>
      <c r="I25" s="16" t="s">
        <v>16</v>
      </c>
      <c r="J25" s="16"/>
      <c r="K25" s="16"/>
    </row>
    <row r="26" spans="1:11" x14ac:dyDescent="0.25">
      <c r="A26" s="4" t="s">
        <v>13</v>
      </c>
      <c r="B26" s="4" t="s">
        <v>17</v>
      </c>
      <c r="C26" s="4"/>
      <c r="D26" s="4"/>
      <c r="E26" s="4" t="s">
        <v>0</v>
      </c>
      <c r="F26" s="4" t="s">
        <v>11</v>
      </c>
      <c r="G26" s="4"/>
      <c r="H26" s="4"/>
      <c r="I26" s="4" t="s">
        <v>11</v>
      </c>
      <c r="J26" s="4" t="s">
        <v>12</v>
      </c>
    </row>
    <row r="27" spans="1:11" x14ac:dyDescent="0.25">
      <c r="A27" s="2">
        <v>1.02</v>
      </c>
      <c r="B27" s="3">
        <v>2.63</v>
      </c>
      <c r="E27">
        <v>25</v>
      </c>
      <c r="F27">
        <v>91</v>
      </c>
      <c r="I27">
        <v>20</v>
      </c>
      <c r="J27" s="12">
        <v>12</v>
      </c>
    </row>
    <row r="28" spans="1:11" x14ac:dyDescent="0.25">
      <c r="A28" s="2">
        <v>1.03</v>
      </c>
      <c r="B28" s="3">
        <v>3.94</v>
      </c>
      <c r="E28">
        <v>30</v>
      </c>
      <c r="F28">
        <v>125</v>
      </c>
      <c r="I28">
        <v>70</v>
      </c>
      <c r="J28" s="12">
        <v>41.5</v>
      </c>
    </row>
    <row r="29" spans="1:11" x14ac:dyDescent="0.25">
      <c r="A29" s="2">
        <v>1.04</v>
      </c>
      <c r="B29" s="3">
        <v>5.25</v>
      </c>
      <c r="E29">
        <v>50</v>
      </c>
      <c r="F29">
        <v>244</v>
      </c>
      <c r="I29">
        <v>100</v>
      </c>
      <c r="J29" s="12">
        <v>58</v>
      </c>
    </row>
    <row r="30" spans="1:11" x14ac:dyDescent="0.25">
      <c r="A30" s="2">
        <v>1.05</v>
      </c>
      <c r="B30" s="3">
        <v>6.56</v>
      </c>
      <c r="E30">
        <v>70</v>
      </c>
      <c r="F30">
        <v>357</v>
      </c>
    </row>
    <row r="31" spans="1:11" x14ac:dyDescent="0.25">
      <c r="A31" s="2">
        <v>1.06</v>
      </c>
      <c r="B31" s="3">
        <v>7.88</v>
      </c>
      <c r="E31">
        <v>90</v>
      </c>
      <c r="F31">
        <v>556</v>
      </c>
    </row>
    <row r="32" spans="1:11" x14ac:dyDescent="0.25">
      <c r="A32" s="2">
        <v>1.07</v>
      </c>
      <c r="B32" s="3">
        <v>9.19</v>
      </c>
    </row>
    <row r="33" spans="1:4" x14ac:dyDescent="0.25">
      <c r="A33" s="2">
        <v>1.08</v>
      </c>
      <c r="B33" s="3">
        <v>10.5</v>
      </c>
    </row>
    <row r="35" spans="1:4" x14ac:dyDescent="0.25">
      <c r="A35" s="4" t="s">
        <v>21</v>
      </c>
      <c r="B35" s="4" t="s">
        <v>22</v>
      </c>
      <c r="C35" s="4" t="s">
        <v>23</v>
      </c>
      <c r="D35" s="4" t="s">
        <v>25</v>
      </c>
    </row>
    <row r="36" spans="1:4" x14ac:dyDescent="0.25">
      <c r="A36" s="13">
        <v>1</v>
      </c>
      <c r="B36" s="14">
        <v>43945</v>
      </c>
      <c r="C36" s="4" t="s">
        <v>24</v>
      </c>
      <c r="D36" s="4" t="s">
        <v>26</v>
      </c>
    </row>
    <row r="37" spans="1:4" x14ac:dyDescent="0.25">
      <c r="A37" s="4">
        <v>1.01</v>
      </c>
      <c r="B37" s="14">
        <v>40296</v>
      </c>
      <c r="C37" s="4" t="s">
        <v>35</v>
      </c>
      <c r="D37" s="4" t="s">
        <v>26</v>
      </c>
    </row>
    <row r="38" spans="1:4" x14ac:dyDescent="0.25">
      <c r="A38" s="4"/>
      <c r="B38" s="4"/>
      <c r="C38" s="4"/>
      <c r="D38" s="4"/>
    </row>
    <row r="39" spans="1:4" ht="18.75" x14ac:dyDescent="0.25">
      <c r="A39" s="18" t="s">
        <v>38</v>
      </c>
      <c r="B39" s="18"/>
      <c r="C39" s="18"/>
      <c r="D39" s="18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</sheetData>
  <mergeCells count="5">
    <mergeCell ref="A25:C25"/>
    <mergeCell ref="E25:G25"/>
    <mergeCell ref="I25:K25"/>
    <mergeCell ref="A1:L1"/>
    <mergeCell ref="A39:D39"/>
  </mergeCells>
  <pageMargins left="0.7" right="0.7" top="0.75" bottom="0.75" header="0.3" footer="0.3"/>
  <pageSetup orientation="portrait" horizontalDpi="0" verticalDpi="0" r:id="rId1"/>
  <ignoredErrors>
    <ignoredError sqref="L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 Zainasheff</dc:creator>
  <cp:lastModifiedBy>Jamil Zainasheff</cp:lastModifiedBy>
  <dcterms:created xsi:type="dcterms:W3CDTF">2020-04-24T19:37:23Z</dcterms:created>
  <dcterms:modified xsi:type="dcterms:W3CDTF">2024-07-28T17:42:55Z</dcterms:modified>
</cp:coreProperties>
</file>